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/>
  <mc:AlternateContent xmlns:mc="http://schemas.openxmlformats.org/markup-compatibility/2006">
    <mc:Choice Requires="x15">
      <x15ac:absPath xmlns:x15ac="http://schemas.microsoft.com/office/spreadsheetml/2010/11/ac" url="https://f1.prdmgd.finance.gov.au/sites/50033698/Team Business Function/OAR/Geographical Diversity reporting/2021-22 Geographic diversity report/"/>
    </mc:Choice>
  </mc:AlternateContent>
  <xr:revisionPtr revIDLastSave="0" documentId="11_A594FF5AC0E188856BF9FBC563E2726215E65116" xr6:coauthVersionLast="47" xr6:coauthVersionMax="47" xr10:uidLastSave="{00000000-0000-0000-0000-000000000000}"/>
  <bookViews>
    <workbookView xWindow="0" yWindow="0" windowWidth="38400" windowHeight="17700" firstSheet="1" activeTab="1" xr2:uid="{00000000-000D-0000-FFFF-FFFF00000000}"/>
  </bookViews>
  <sheets>
    <sheet name="Comparison Table" sheetId="2" r:id="rId1"/>
    <sheet name="State Population" sheetId="3" r:id="rId2"/>
  </sheets>
  <externalReferences>
    <externalReference r:id="rId3"/>
    <externalReference r:id="rId4"/>
  </externalReferences>
  <definedNames>
    <definedName name="ACT">'[1]PIVOTDATA 19-20'!$B$7</definedName>
    <definedName name="ACTP">'State Population'!$E$4</definedName>
    <definedName name="GRTOTALPOINT">#REF!</definedName>
    <definedName name="NSW">'[1]PIVOTDATA 19-20'!$B$8</definedName>
    <definedName name="NSWP">'State Population'!$E$5</definedName>
    <definedName name="NT">'[1]PIVOTDATA 19-20'!$B$9</definedName>
    <definedName name="NTP">'State Population'!$E$6</definedName>
    <definedName name="_xlnm.Print_Area" localSheetId="0">'Comparison Table'!$A$1:$M$14</definedName>
    <definedName name="QLD">'[1]PIVOTDATA 19-20'!$B$10</definedName>
    <definedName name="QLDP">'State Population'!$E$7</definedName>
    <definedName name="S015Active">#REF!</definedName>
    <definedName name="SA">'[1]PIVOTDATA 19-20'!$B$11</definedName>
    <definedName name="SAP">'State Population'!$E$8</definedName>
    <definedName name="TAS">'[1]PIVOTDATA 19-20'!$B$12</definedName>
    <definedName name="TASP">'State Population'!$E$9</definedName>
    <definedName name="TopOfTable_Table_1">#REF!</definedName>
    <definedName name="TopOfTable_Table_15">#REF!</definedName>
    <definedName name="TopOfTable_Table_16">#REF!</definedName>
    <definedName name="TopOfTable_Table_17">#REF!</definedName>
    <definedName name="TopOfTable_Table_8">#REF!</definedName>
    <definedName name="TopOfTable_Table_9">#REF!</definedName>
    <definedName name="VIC">'[1]PIVOTDATA 19-20'!$B$13</definedName>
    <definedName name="VICP">'State Population'!$E$10</definedName>
    <definedName name="WA">'[1]PIVOTDATA 19-20'!$B$14</definedName>
    <definedName name="WAP">'State Population'!$E$11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D11" i="3"/>
  <c r="B11" i="3"/>
  <c r="D10" i="3"/>
  <c r="B10" i="3"/>
  <c r="D9" i="3"/>
  <c r="B9" i="3"/>
  <c r="D8" i="3"/>
  <c r="B8" i="3"/>
  <c r="D7" i="3"/>
  <c r="B7" i="3"/>
  <c r="D6" i="3"/>
  <c r="B6" i="3"/>
  <c r="D5" i="3"/>
  <c r="B5" i="3"/>
  <c r="D4" i="3"/>
  <c r="B4" i="3"/>
  <c r="H12" i="2"/>
  <c r="G12" i="2"/>
  <c r="F12" i="2"/>
  <c r="E12" i="2"/>
  <c r="C12" i="2"/>
  <c r="H11" i="2"/>
  <c r="F11" i="2"/>
  <c r="G11" i="2" s="1"/>
  <c r="E11" i="2"/>
  <c r="C11" i="2"/>
  <c r="H10" i="2"/>
  <c r="F10" i="2"/>
  <c r="G10" i="2" s="1"/>
  <c r="E10" i="2"/>
  <c r="C10" i="2"/>
  <c r="H9" i="2"/>
  <c r="F9" i="2"/>
  <c r="G9" i="2" s="1"/>
  <c r="E9" i="2"/>
  <c r="C9" i="2"/>
  <c r="H8" i="2"/>
  <c r="G8" i="2"/>
  <c r="F8" i="2"/>
  <c r="E8" i="2"/>
  <c r="C8" i="2"/>
  <c r="H7" i="2"/>
  <c r="F7" i="2"/>
  <c r="G7" i="2" s="1"/>
  <c r="E7" i="2"/>
  <c r="C7" i="2"/>
  <c r="H6" i="2"/>
  <c r="F6" i="2"/>
  <c r="G6" i="2" s="1"/>
  <c r="E6" i="2"/>
  <c r="C6" i="2"/>
  <c r="H5" i="2"/>
  <c r="I10" i="2" s="1"/>
  <c r="F5" i="2"/>
  <c r="G5" i="2" s="1"/>
  <c r="E5" i="2"/>
  <c r="C5" i="2"/>
  <c r="I11" i="2" l="1"/>
  <c r="D12" i="3"/>
  <c r="I8" i="2"/>
  <c r="I9" i="2"/>
  <c r="I6" i="2"/>
  <c r="I12" i="2"/>
  <c r="I5" i="2"/>
  <c r="I7" i="2"/>
  <c r="B12" i="3"/>
  <c r="E12" i="3" l="1"/>
</calcChain>
</file>

<file path=xl/sharedStrings.xml><?xml version="1.0" encoding="utf-8"?>
<sst xmlns="http://schemas.openxmlformats.org/spreadsheetml/2006/main" count="51" uniqueCount="32">
  <si>
    <t>Comparison of geographic diversity of Australian Government board appointments 2016-17 to 2021-22</t>
  </si>
  <si>
    <t>2016-17</t>
  </si>
  <si>
    <t>2017-18</t>
  </si>
  <si>
    <t>2018-19</t>
  </si>
  <si>
    <t>2019-20</t>
  </si>
  <si>
    <t>2020-21</t>
  </si>
  <si>
    <t>2021-22</t>
  </si>
  <si>
    <t>STATE</t>
  </si>
  <si>
    <t>APPOINTMENT No.</t>
  </si>
  <si>
    <t>APPOINTMENT %</t>
  </si>
  <si>
    <t>ACT</t>
  </si>
  <si>
    <t>NSW</t>
  </si>
  <si>
    <t>NT</t>
  </si>
  <si>
    <t>QLD</t>
  </si>
  <si>
    <t>SA</t>
  </si>
  <si>
    <t>TAS</t>
  </si>
  <si>
    <t>VIC</t>
  </si>
  <si>
    <t>WA</t>
  </si>
  <si>
    <t>Note:</t>
  </si>
  <si>
    <t xml:space="preserve">Excludes any appointees to boards that currently reside overseas </t>
  </si>
  <si>
    <t>Geographic diversity of Australian Government board appointments</t>
  </si>
  <si>
    <t>State</t>
  </si>
  <si>
    <t>Population*</t>
  </si>
  <si>
    <t>%</t>
  </si>
  <si>
    <t>Total Appointments**</t>
  </si>
  <si>
    <t>Australia Total   </t>
  </si>
  <si>
    <t>* Based on Australian Bureau of Statistics data as at 31 March 2022</t>
  </si>
  <si>
    <t>** Based on Organisation and Appointments data as at 31 October 2022</t>
  </si>
  <si>
    <t>This data to be insert into the table under the geoprahic diversity table</t>
  </si>
  <si>
    <t xml:space="preserve">* Data obtained by http://stat.data.abs.gov.au/Index.aspx?DataSetCode=ERP_QUARTERLY </t>
  </si>
  <si>
    <t>31010do001_202103 National, state and territory population, Mar 2022</t>
  </si>
  <si>
    <t>Released at 11:30 am (Canberra time) Mon 26 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</si>
</sst>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"/>
      <family val="1"/>
    </font>
    <font>
      <b/>
      <sz val="14"/>
      <color rgb="FF777777"/>
      <name val="Inherit"/>
    </font>
    <font>
      <sz val="13"/>
      <color rgb="FF333333"/>
      <name val="Verdana"/>
      <family val="2"/>
    </font>
    <font>
      <sz val="11"/>
      <color rgb="FF000000"/>
      <name val="Calibri"/>
      <family val="2"/>
    </font>
    <font>
      <b/>
      <sz val="13"/>
      <color rgb="FF333333"/>
      <name val="&amp;quot"/>
    </font>
    <font>
      <sz val="13"/>
      <color rgb="FF333333"/>
      <name val="&amp;quot"/>
    </font>
    <font>
      <sz val="11"/>
      <color rgb="FFFF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3F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6E6E6E"/>
      </bottom>
      <diagonal/>
    </border>
    <border>
      <left/>
      <right/>
      <top style="medium">
        <color rgb="FFF0F3F5"/>
      </top>
      <bottom style="medium">
        <color rgb="FFBBBBBB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/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1" fontId="8" fillId="0" borderId="8" xfId="2" applyNumberFormat="1" applyFont="1" applyFill="1" applyBorder="1" applyAlignment="1">
      <alignment horizontal="center"/>
    </xf>
    <xf numFmtId="164" fontId="7" fillId="0" borderId="8" xfId="1" applyNumberFormat="1" applyFont="1" applyBorder="1" applyAlignment="1">
      <alignment horizontal="center"/>
    </xf>
    <xf numFmtId="164" fontId="7" fillId="0" borderId="9" xfId="1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4" fontId="1" fillId="0" borderId="0" xfId="1" applyNumberFormat="1"/>
    <xf numFmtId="0" fontId="4" fillId="0" borderId="9" xfId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" fontId="7" fillId="0" borderId="9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" fontId="8" fillId="0" borderId="9" xfId="2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" fontId="7" fillId="0" borderId="11" xfId="1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1" fontId="8" fillId="0" borderId="11" xfId="2" applyNumberFormat="1" applyFont="1" applyFill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left" vertical="center"/>
    </xf>
    <xf numFmtId="0" fontId="9" fillId="0" borderId="0" xfId="1" applyFont="1"/>
    <xf numFmtId="0" fontId="10" fillId="0" borderId="0" xfId="1" applyFont="1" applyAlignment="1">
      <alignment horizontal="left" vertical="center"/>
    </xf>
    <xf numFmtId="9" fontId="12" fillId="0" borderId="0" xfId="1" applyNumberFormat="1" applyFont="1" applyAlignment="1">
      <alignment horizontal="center" vertical="center"/>
    </xf>
    <xf numFmtId="0" fontId="13" fillId="0" borderId="13" xfId="1" applyFont="1" applyBorder="1" applyAlignment="1">
      <alignment horizontal="left" wrapText="1" indent="1"/>
    </xf>
    <xf numFmtId="0" fontId="13" fillId="0" borderId="13" xfId="1" applyFont="1" applyBorder="1" applyAlignment="1">
      <alignment horizontal="center" wrapText="1"/>
    </xf>
    <xf numFmtId="0" fontId="13" fillId="2" borderId="14" xfId="1" applyFont="1" applyFill="1" applyBorder="1" applyAlignment="1">
      <alignment vertical="top" wrapText="1" indent="1"/>
    </xf>
    <xf numFmtId="3" fontId="14" fillId="2" borderId="14" xfId="1" applyNumberFormat="1" applyFont="1" applyFill="1" applyBorder="1" applyAlignment="1">
      <alignment vertical="top" wrapText="1" indent="1"/>
    </xf>
    <xf numFmtId="1" fontId="14" fillId="2" borderId="14" xfId="1" applyNumberFormat="1" applyFont="1" applyFill="1" applyBorder="1" applyAlignment="1">
      <alignment horizontal="center" vertical="top" wrapText="1"/>
    </xf>
    <xf numFmtId="164" fontId="14" fillId="2" borderId="14" xfId="1" applyNumberFormat="1" applyFont="1" applyFill="1" applyBorder="1" applyAlignment="1">
      <alignment horizontal="center" vertical="top" wrapText="1"/>
    </xf>
    <xf numFmtId="0" fontId="13" fillId="0" borderId="14" xfId="1" applyFont="1" applyBorder="1" applyAlignment="1">
      <alignment vertical="top" wrapText="1" indent="1"/>
    </xf>
    <xf numFmtId="3" fontId="14" fillId="0" borderId="14" xfId="1" applyNumberFormat="1" applyFont="1" applyBorder="1" applyAlignment="1">
      <alignment vertical="top" wrapText="1" indent="1"/>
    </xf>
    <xf numFmtId="1" fontId="14" fillId="0" borderId="14" xfId="1" applyNumberFormat="1" applyFont="1" applyBorder="1" applyAlignment="1">
      <alignment horizontal="center" vertical="top" wrapText="1"/>
    </xf>
    <xf numFmtId="0" fontId="13" fillId="2" borderId="14" xfId="1" applyFont="1" applyFill="1" applyBorder="1" applyAlignment="1">
      <alignment horizontal="left" vertical="top" wrapText="1"/>
    </xf>
    <xf numFmtId="3" fontId="13" fillId="2" borderId="14" xfId="1" applyNumberFormat="1" applyFont="1" applyFill="1" applyBorder="1" applyAlignment="1">
      <alignment vertical="top" wrapText="1" indent="1"/>
    </xf>
    <xf numFmtId="1" fontId="13" fillId="2" borderId="14" xfId="1" applyNumberFormat="1" applyFont="1" applyFill="1" applyBorder="1" applyAlignment="1">
      <alignment horizontal="center" vertical="top" wrapText="1"/>
    </xf>
    <xf numFmtId="164" fontId="13" fillId="2" borderId="14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vertical="center"/>
    </xf>
    <xf numFmtId="9" fontId="0" fillId="0" borderId="0" xfId="2" applyFont="1"/>
    <xf numFmtId="0" fontId="15" fillId="0" borderId="0" xfId="1" applyFont="1"/>
    <xf numFmtId="0" fontId="16" fillId="0" borderId="0" xfId="1" applyFont="1"/>
    <xf numFmtId="0" fontId="11" fillId="0" borderId="0" xfId="1" applyFont="1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50033698/Team%20Business%20Function/OAR/Geographical%20Diversity%20reporting/2020-21%20Geographic%20Diversity%20Report/2020%20-%202021%20Geographic%20diversity%20tables%20v4.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-%202022%20Geographic%20diversity%20tables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on filtering"/>
      <sheetName val="Fig. 1 Website Data"/>
      <sheetName val="Att A - Comparison Table2"/>
      <sheetName val="ABS DATA 2020-21"/>
      <sheetName val="DATA MR"/>
      <sheetName val="ACTING"/>
      <sheetName val="Sheet4"/>
      <sheetName val="VACANT"/>
      <sheetName val="PIVOTDATA 20-21 MR"/>
      <sheetName val="Geographic Diversity DATA"/>
      <sheetName val="Stats 19-20 vs 20-21 diff. WoG"/>
      <sheetName val="PIVOTDATA 20-21"/>
      <sheetName val="PIVOTDATA 19-20"/>
      <sheetName val="DATA"/>
      <sheetName val="Att A - Previous Figures"/>
      <sheetName val="S015 Details"/>
      <sheetName val="Sheet1"/>
      <sheetName val="GDD OCT21 "/>
      <sheetName val="Stats 18-19 vs 17-18 diff. Port"/>
      <sheetName val="18-19 Gender Balance Pivot T"/>
      <sheetName val="18-19 OAR Appts Extracted"/>
      <sheetName val="17-18 Appts Data"/>
      <sheetName val="19-20 Appts Data"/>
      <sheetName val="OLD DATA DO NOT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222</v>
          </cell>
        </row>
        <row r="8">
          <cell r="B8">
            <v>606</v>
          </cell>
        </row>
        <row r="9">
          <cell r="B9">
            <v>39</v>
          </cell>
        </row>
        <row r="10">
          <cell r="B10">
            <v>272</v>
          </cell>
        </row>
        <row r="11">
          <cell r="B11">
            <v>186</v>
          </cell>
        </row>
        <row r="12">
          <cell r="B12">
            <v>40</v>
          </cell>
        </row>
        <row r="13">
          <cell r="B13">
            <v>408</v>
          </cell>
        </row>
        <row r="14">
          <cell r="B14">
            <v>184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1">
          <cell r="A11" t="str">
            <v>ACT</v>
          </cell>
          <cell r="B11">
            <v>252</v>
          </cell>
        </row>
        <row r="12">
          <cell r="A12" t="str">
            <v>NSW</v>
          </cell>
          <cell r="B12">
            <v>663</v>
          </cell>
        </row>
        <row r="13">
          <cell r="A13" t="str">
            <v>NT</v>
          </cell>
          <cell r="B13">
            <v>34</v>
          </cell>
        </row>
        <row r="14">
          <cell r="A14" t="str">
            <v>QLD</v>
          </cell>
          <cell r="B14">
            <v>293</v>
          </cell>
        </row>
        <row r="15">
          <cell r="A15" t="str">
            <v>SA</v>
          </cell>
          <cell r="B15">
            <v>259</v>
          </cell>
        </row>
        <row r="16">
          <cell r="A16" t="str">
            <v>TAS</v>
          </cell>
          <cell r="B16">
            <v>39</v>
          </cell>
        </row>
        <row r="17">
          <cell r="A17" t="str">
            <v>VIC</v>
          </cell>
          <cell r="B17">
            <v>455</v>
          </cell>
        </row>
        <row r="18">
          <cell r="A18" t="str">
            <v>WA</v>
          </cell>
          <cell r="B18">
            <v>201</v>
          </cell>
        </row>
        <row r="19">
          <cell r="A19" t="str">
            <v>Grand Total</v>
          </cell>
          <cell r="B19">
            <v>2196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on filtering"/>
      <sheetName val="Fig. 1 Website Data"/>
      <sheetName val="Att A - Comparison Table"/>
      <sheetName val="ABS DATA 2021-22"/>
      <sheetName val="2021-22 DATA"/>
      <sheetName val="Count"/>
      <sheetName val="BASE DATA"/>
    </sheetNames>
    <sheetDataSet>
      <sheetData sheetId="0"/>
      <sheetData sheetId="1"/>
      <sheetData sheetId="2"/>
      <sheetData sheetId="3">
        <row r="14">
          <cell r="B14">
            <v>8130115</v>
          </cell>
          <cell r="C14">
            <v>6593314</v>
          </cell>
          <cell r="D14">
            <v>5296098</v>
          </cell>
          <cell r="E14">
            <v>1815485</v>
          </cell>
          <cell r="F14">
            <v>2773435</v>
          </cell>
          <cell r="G14">
            <v>571165</v>
          </cell>
          <cell r="H14">
            <v>250398</v>
          </cell>
          <cell r="I14">
            <v>455869</v>
          </cell>
        </row>
      </sheetData>
      <sheetData sheetId="4"/>
      <sheetData sheetId="5">
        <row r="3">
          <cell r="C3">
            <v>199</v>
          </cell>
        </row>
        <row r="4">
          <cell r="C4">
            <v>659</v>
          </cell>
        </row>
        <row r="5">
          <cell r="C5">
            <v>56</v>
          </cell>
        </row>
        <row r="6">
          <cell r="C6">
            <v>277</v>
          </cell>
        </row>
        <row r="7">
          <cell r="C7">
            <v>178</v>
          </cell>
        </row>
        <row r="8">
          <cell r="C8">
            <v>42</v>
          </cell>
        </row>
        <row r="9">
          <cell r="C9">
            <v>407</v>
          </cell>
        </row>
        <row r="10">
          <cell r="C10">
            <v>178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21"/>
  <sheetViews>
    <sheetView view="pageBreakPreview" zoomScale="151" zoomScaleNormal="100" zoomScaleSheetLayoutView="80" workbookViewId="0">
      <selection activeCell="D26" sqref="D26"/>
    </sheetView>
  </sheetViews>
  <sheetFormatPr defaultRowHeight="14.25"/>
  <cols>
    <col min="1" max="1" width="12.5703125" style="4" customWidth="1"/>
    <col min="2" max="2" width="12.42578125" style="4" customWidth="1"/>
    <col min="3" max="3" width="12" style="4" customWidth="1"/>
    <col min="4" max="4" width="12.42578125" style="4" customWidth="1"/>
    <col min="5" max="5" width="12.85546875" style="4" customWidth="1"/>
    <col min="6" max="8" width="13.140625" style="4" customWidth="1"/>
    <col min="9" max="9" width="12.140625" style="4" customWidth="1"/>
    <col min="10" max="11" width="12.42578125" style="4" bestFit="1" customWidth="1"/>
    <col min="12" max="12" width="12.7109375" style="4" customWidth="1"/>
    <col min="13" max="13" width="12.28515625" style="4" customWidth="1"/>
    <col min="14" max="16384" width="9.140625" style="4"/>
  </cols>
  <sheetData>
    <row r="1" spans="1:14" ht="18.75">
      <c r="A1" s="1" t="s">
        <v>0</v>
      </c>
      <c r="B1" s="2"/>
      <c r="C1" s="2"/>
      <c r="D1" s="2"/>
      <c r="E1" s="3"/>
      <c r="F1" s="2"/>
      <c r="G1" s="3"/>
      <c r="H1" s="1"/>
      <c r="I1" s="1"/>
      <c r="J1" s="1"/>
      <c r="K1" s="1"/>
      <c r="L1" s="1"/>
      <c r="M1" s="1"/>
    </row>
    <row r="3" spans="1:14" ht="18.75">
      <c r="B3" s="56" t="s">
        <v>1</v>
      </c>
      <c r="C3" s="56"/>
      <c r="D3" s="57" t="s">
        <v>2</v>
      </c>
      <c r="E3" s="57"/>
      <c r="F3" s="56" t="s">
        <v>3</v>
      </c>
      <c r="G3" s="56"/>
      <c r="H3" s="56" t="s">
        <v>4</v>
      </c>
      <c r="I3" s="56"/>
      <c r="J3" s="56" t="s">
        <v>5</v>
      </c>
      <c r="K3" s="56"/>
      <c r="L3" s="56" t="s">
        <v>6</v>
      </c>
      <c r="M3" s="56"/>
    </row>
    <row r="4" spans="1:14" ht="21">
      <c r="A4" s="5" t="s">
        <v>7</v>
      </c>
      <c r="B4" s="6" t="s">
        <v>8</v>
      </c>
      <c r="C4" s="7" t="s">
        <v>9</v>
      </c>
      <c r="D4" s="6" t="s">
        <v>8</v>
      </c>
      <c r="E4" s="7" t="s">
        <v>9</v>
      </c>
      <c r="F4" s="6" t="s">
        <v>8</v>
      </c>
      <c r="G4" s="7" t="s">
        <v>9</v>
      </c>
      <c r="H4" s="6" t="s">
        <v>8</v>
      </c>
      <c r="I4" s="7" t="s">
        <v>9</v>
      </c>
      <c r="J4" s="8" t="s">
        <v>8</v>
      </c>
      <c r="K4" s="8" t="s">
        <v>9</v>
      </c>
      <c r="L4" s="9" t="s">
        <v>8</v>
      </c>
      <c r="M4" s="10" t="s">
        <v>9</v>
      </c>
    </row>
    <row r="5" spans="1:14" ht="15">
      <c r="A5" s="11" t="s">
        <v>10</v>
      </c>
      <c r="B5" s="12">
        <v>319</v>
      </c>
      <c r="C5" s="13">
        <f>(B5/SUM($B$5:$B$12))*100</f>
        <v>11.655096821337231</v>
      </c>
      <c r="D5" s="14">
        <v>313</v>
      </c>
      <c r="E5" s="15">
        <f>(D5/SUM($D$5:$D$12))*100</f>
        <v>11.62272558484961</v>
      </c>
      <c r="F5" s="16">
        <f>VLOOKUP(A5,'[1]18-19 Gender Balance Pivot T'!A11:B18,2,FALSE)</f>
        <v>252</v>
      </c>
      <c r="G5" s="13">
        <f>(F5/SUM($F$5:$F$12))*100</f>
        <v>11.475409836065573</v>
      </c>
      <c r="H5" s="16">
        <f>ACT</f>
        <v>222</v>
      </c>
      <c r="I5" s="17">
        <f>(H5/SUM($H$5:$H$12))*100</f>
        <v>11.343893714869699</v>
      </c>
      <c r="J5" s="17">
        <v>219</v>
      </c>
      <c r="K5" s="18">
        <v>11.196319018404909</v>
      </c>
      <c r="L5" s="19">
        <v>199</v>
      </c>
      <c r="M5" s="16">
        <v>9.9699398797595187</v>
      </c>
      <c r="N5" s="20"/>
    </row>
    <row r="6" spans="1:14" ht="15">
      <c r="A6" s="21" t="s">
        <v>11</v>
      </c>
      <c r="B6" s="22">
        <v>872</v>
      </c>
      <c r="C6" s="23">
        <f t="shared" ref="C6:C12" si="0">(B6/SUM($B$5:$B$12))*100</f>
        <v>31.859700401899893</v>
      </c>
      <c r="D6" s="24">
        <v>848</v>
      </c>
      <c r="E6" s="25">
        <f t="shared" ref="E6:E12" si="1">(D6/SUM($D$5:$D$12))*100</f>
        <v>31.489045673969549</v>
      </c>
      <c r="F6" s="17">
        <f>VLOOKUP(A6,'[1]18-19 Gender Balance Pivot T'!A12:B19,2,FALSE)</f>
        <v>663</v>
      </c>
      <c r="G6" s="23">
        <f t="shared" ref="G6:G12" si="2">(F6/SUM($F$5:$F$12))*100</f>
        <v>30.191256830601095</v>
      </c>
      <c r="H6" s="17">
        <f>NSW</f>
        <v>606</v>
      </c>
      <c r="I6" s="17">
        <f t="shared" ref="I6:I12" si="3">(H6/SUM($H$5:$H$12))*100</f>
        <v>30.965763924374041</v>
      </c>
      <c r="J6" s="17">
        <v>623</v>
      </c>
      <c r="K6" s="18">
        <v>31.850715746421265</v>
      </c>
      <c r="L6" s="18">
        <v>659</v>
      </c>
      <c r="M6" s="17">
        <v>33.016032064128261</v>
      </c>
      <c r="N6" s="20"/>
    </row>
    <row r="7" spans="1:14" ht="15">
      <c r="A7" s="21" t="s">
        <v>12</v>
      </c>
      <c r="B7" s="22">
        <v>73</v>
      </c>
      <c r="C7" s="23">
        <f t="shared" si="0"/>
        <v>2.6671538180489587</v>
      </c>
      <c r="D7" s="24">
        <v>72</v>
      </c>
      <c r="E7" s="25">
        <f t="shared" si="1"/>
        <v>2.6735982176011883</v>
      </c>
      <c r="F7" s="17">
        <f>VLOOKUP(A7,'[1]18-19 Gender Balance Pivot T'!A13:B20,2,FALSE)</f>
        <v>34</v>
      </c>
      <c r="G7" s="23">
        <f t="shared" si="2"/>
        <v>1.5482695810564664</v>
      </c>
      <c r="H7" s="17">
        <f>NT</f>
        <v>39</v>
      </c>
      <c r="I7" s="17">
        <f t="shared" si="3"/>
        <v>1.992846193152785</v>
      </c>
      <c r="J7" s="17">
        <v>63</v>
      </c>
      <c r="K7" s="18">
        <v>3.2208588957055215</v>
      </c>
      <c r="L7" s="18">
        <v>56</v>
      </c>
      <c r="M7" s="17">
        <v>2.8056112224448899</v>
      </c>
      <c r="N7" s="20"/>
    </row>
    <row r="8" spans="1:14" ht="15">
      <c r="A8" s="21" t="s">
        <v>13</v>
      </c>
      <c r="B8" s="22">
        <v>373</v>
      </c>
      <c r="C8" s="23">
        <f t="shared" si="0"/>
        <v>13.628059919620023</v>
      </c>
      <c r="D8" s="24">
        <v>355</v>
      </c>
      <c r="E8" s="25">
        <f t="shared" si="1"/>
        <v>13.18232454511697</v>
      </c>
      <c r="F8" s="17">
        <f>VLOOKUP(A8,'[1]18-19 Gender Balance Pivot T'!A14:B21,2,FALSE)</f>
        <v>293</v>
      </c>
      <c r="G8" s="23">
        <f t="shared" si="2"/>
        <v>13.342440801457196</v>
      </c>
      <c r="H8" s="17">
        <f>QLD</f>
        <v>272</v>
      </c>
      <c r="I8" s="17">
        <f t="shared" si="3"/>
        <v>13.898824731732242</v>
      </c>
      <c r="J8" s="17">
        <v>254</v>
      </c>
      <c r="K8" s="18">
        <v>12.985685071574643</v>
      </c>
      <c r="L8" s="18">
        <v>277</v>
      </c>
      <c r="M8" s="17">
        <v>13.877755511022045</v>
      </c>
      <c r="N8" s="20"/>
    </row>
    <row r="9" spans="1:14" ht="15">
      <c r="A9" s="21" t="s">
        <v>14</v>
      </c>
      <c r="B9" s="22">
        <v>250</v>
      </c>
      <c r="C9" s="23">
        <f t="shared" si="0"/>
        <v>9.1340884179758852</v>
      </c>
      <c r="D9" s="24">
        <v>252</v>
      </c>
      <c r="E9" s="25">
        <f t="shared" si="1"/>
        <v>9.3575937616041589</v>
      </c>
      <c r="F9" s="17">
        <f>VLOOKUP(A9,'[1]18-19 Gender Balance Pivot T'!A15:B22,2,FALSE)</f>
        <v>259</v>
      </c>
      <c r="G9" s="23">
        <f t="shared" si="2"/>
        <v>11.794171220400729</v>
      </c>
      <c r="H9" s="17">
        <f>SA</f>
        <v>186</v>
      </c>
      <c r="I9" s="17">
        <f t="shared" si="3"/>
        <v>9.504343382728667</v>
      </c>
      <c r="J9" s="17">
        <v>161</v>
      </c>
      <c r="K9" s="18">
        <v>8.2310838445807768</v>
      </c>
      <c r="L9" s="18">
        <v>178</v>
      </c>
      <c r="M9" s="17">
        <v>8.9178356713426865</v>
      </c>
      <c r="N9" s="20"/>
    </row>
    <row r="10" spans="1:14" ht="15">
      <c r="A10" s="21" t="s">
        <v>15</v>
      </c>
      <c r="B10" s="22">
        <v>67</v>
      </c>
      <c r="C10" s="23">
        <f t="shared" si="0"/>
        <v>2.4479356960175376</v>
      </c>
      <c r="D10" s="24">
        <v>71</v>
      </c>
      <c r="E10" s="25">
        <f t="shared" si="1"/>
        <v>2.636464909023394</v>
      </c>
      <c r="F10" s="17">
        <f>VLOOKUP(A10,'[1]18-19 Gender Balance Pivot T'!A16:B23,2,FALSE)</f>
        <v>39</v>
      </c>
      <c r="G10" s="23">
        <f t="shared" si="2"/>
        <v>1.7759562841530054</v>
      </c>
      <c r="H10" s="17">
        <f>TAS</f>
        <v>40</v>
      </c>
      <c r="I10" s="17">
        <f t="shared" si="3"/>
        <v>2.0439448134900355</v>
      </c>
      <c r="J10" s="17">
        <v>36</v>
      </c>
      <c r="K10" s="18">
        <v>1.8404907975460123</v>
      </c>
      <c r="L10" s="18">
        <v>42</v>
      </c>
      <c r="M10" s="17">
        <v>2.1042084168336674</v>
      </c>
      <c r="N10" s="20"/>
    </row>
    <row r="11" spans="1:14" ht="15">
      <c r="A11" s="21" t="s">
        <v>16</v>
      </c>
      <c r="B11" s="22">
        <v>575</v>
      </c>
      <c r="C11" s="23">
        <f t="shared" si="0"/>
        <v>21.008403361344538</v>
      </c>
      <c r="D11" s="24">
        <v>576</v>
      </c>
      <c r="E11" s="25">
        <f t="shared" si="1"/>
        <v>21.388785740809507</v>
      </c>
      <c r="F11" s="17">
        <f>VLOOKUP(A11,'[1]18-19 Gender Balance Pivot T'!A17:B24,2,FALSE)</f>
        <v>455</v>
      </c>
      <c r="G11" s="23">
        <f t="shared" si="2"/>
        <v>20.719489981785063</v>
      </c>
      <c r="H11" s="17">
        <f>VIC</f>
        <v>408</v>
      </c>
      <c r="I11" s="17">
        <f t="shared" si="3"/>
        <v>20.848237097598364</v>
      </c>
      <c r="J11" s="17">
        <v>426</v>
      </c>
      <c r="K11" s="18">
        <v>21.779141104294478</v>
      </c>
      <c r="L11" s="18">
        <v>407</v>
      </c>
      <c r="M11" s="17">
        <v>20.390781563126254</v>
      </c>
      <c r="N11" s="20"/>
    </row>
    <row r="12" spans="1:14" ht="15">
      <c r="A12" s="26" t="s">
        <v>17</v>
      </c>
      <c r="B12" s="27">
        <v>208</v>
      </c>
      <c r="C12" s="28">
        <f t="shared" si="0"/>
        <v>7.5995615637559366</v>
      </c>
      <c r="D12" s="29">
        <v>206</v>
      </c>
      <c r="E12" s="30">
        <f t="shared" si="1"/>
        <v>7.6494615670256216</v>
      </c>
      <c r="F12" s="31">
        <f>VLOOKUP(A12,'[1]18-19 Gender Balance Pivot T'!A18:B25,2,FALSE)</f>
        <v>201</v>
      </c>
      <c r="G12" s="28">
        <f t="shared" si="2"/>
        <v>9.1530054644808754</v>
      </c>
      <c r="H12" s="31">
        <f>WA</f>
        <v>184</v>
      </c>
      <c r="I12" s="31">
        <f t="shared" si="3"/>
        <v>9.4021461420541641</v>
      </c>
      <c r="J12" s="31">
        <v>174</v>
      </c>
      <c r="K12" s="32">
        <v>8.8957055214723919</v>
      </c>
      <c r="L12" s="32">
        <v>178</v>
      </c>
      <c r="M12" s="31">
        <v>8.9178356713426865</v>
      </c>
      <c r="N12" s="20"/>
    </row>
    <row r="13" spans="1:14">
      <c r="F13" s="20"/>
    </row>
    <row r="14" spans="1:14" ht="15">
      <c r="A14" s="33" t="s">
        <v>18</v>
      </c>
      <c r="B14" s="34" t="s">
        <v>19</v>
      </c>
      <c r="C14" s="35"/>
      <c r="D14" s="35"/>
      <c r="E14" s="35"/>
      <c r="F14" s="35"/>
      <c r="G14" s="35"/>
      <c r="L14" s="20"/>
    </row>
    <row r="15" spans="1:14" ht="15">
      <c r="A15" s="33"/>
      <c r="B15" s="34"/>
      <c r="C15" s="35"/>
      <c r="D15" s="35"/>
      <c r="E15" s="35"/>
      <c r="F15" s="35"/>
      <c r="G15" s="35"/>
    </row>
    <row r="16" spans="1:14" ht="15">
      <c r="A16" s="35"/>
      <c r="B16" s="35"/>
      <c r="C16" s="35"/>
      <c r="D16" s="35"/>
      <c r="E16" s="35"/>
      <c r="F16" s="35"/>
      <c r="G16" s="35"/>
    </row>
    <row r="17" spans="1:7" ht="15">
      <c r="A17" s="35"/>
      <c r="B17" s="35"/>
      <c r="C17" s="35"/>
      <c r="D17" s="35"/>
      <c r="E17" s="35"/>
      <c r="F17" s="35"/>
      <c r="G17" s="35"/>
    </row>
    <row r="18" spans="1:7" ht="15">
      <c r="A18" s="35"/>
      <c r="B18" s="35"/>
      <c r="C18" s="35"/>
      <c r="D18" s="35"/>
      <c r="E18" s="35"/>
      <c r="F18" s="35"/>
      <c r="G18" s="35"/>
    </row>
    <row r="19" spans="1:7" ht="15">
      <c r="A19" s="35"/>
      <c r="B19" s="35"/>
      <c r="C19" s="35"/>
      <c r="D19" s="35"/>
      <c r="E19" s="35"/>
      <c r="F19" s="35"/>
      <c r="G19" s="35"/>
    </row>
    <row r="20" spans="1:7" ht="15">
      <c r="A20" s="35"/>
      <c r="B20" s="35"/>
      <c r="C20" s="35"/>
      <c r="D20" s="35"/>
      <c r="E20" s="35"/>
      <c r="F20" s="35"/>
      <c r="G20" s="35"/>
    </row>
    <row r="21" spans="1:7" ht="15">
      <c r="A21" s="35"/>
      <c r="B21" s="35"/>
      <c r="C21" s="35"/>
      <c r="D21" s="35"/>
      <c r="E21" s="35"/>
      <c r="F21" s="35"/>
      <c r="G21" s="35"/>
    </row>
  </sheetData>
  <mergeCells count="6"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H21"/>
  <sheetViews>
    <sheetView tabSelected="1" zoomScale="107" zoomScaleNormal="80" workbookViewId="0">
      <selection activeCell="O19" sqref="O19"/>
    </sheetView>
  </sheetViews>
  <sheetFormatPr defaultRowHeight="14.25"/>
  <cols>
    <col min="1" max="1" width="32.5703125" style="4" customWidth="1"/>
    <col min="2" max="2" width="22.42578125" style="4" customWidth="1"/>
    <col min="3" max="3" width="16.5703125" style="4" bestFit="1" customWidth="1"/>
    <col min="4" max="4" width="28" style="4" customWidth="1"/>
    <col min="5" max="5" width="15.5703125" style="4" bestFit="1" customWidth="1"/>
    <col min="6" max="16384" width="9.140625" style="4"/>
  </cols>
  <sheetData>
    <row r="1" spans="1:8" ht="18">
      <c r="A1" s="36" t="s">
        <v>20</v>
      </c>
    </row>
    <row r="2" spans="1:8" ht="15.75">
      <c r="A2" s="55"/>
      <c r="F2" s="37"/>
    </row>
    <row r="3" spans="1:8" ht="17.25" thickBot="1">
      <c r="A3" s="38" t="s">
        <v>21</v>
      </c>
      <c r="B3" s="38" t="s">
        <v>22</v>
      </c>
      <c r="C3" s="39" t="s">
        <v>23</v>
      </c>
      <c r="D3" s="38" t="s">
        <v>24</v>
      </c>
      <c r="E3" s="39" t="s">
        <v>23</v>
      </c>
      <c r="F3" s="37"/>
    </row>
    <row r="4" spans="1:8" ht="18" thickTop="1" thickBot="1">
      <c r="A4" s="40" t="s">
        <v>10</v>
      </c>
      <c r="B4" s="41">
        <f>'[2]ABS DATA 2021-22'!I14</f>
        <v>455869</v>
      </c>
      <c r="C4" s="42">
        <v>2</v>
      </c>
      <c r="D4" s="43">
        <f>[2]Count!C3</f>
        <v>199</v>
      </c>
      <c r="E4" s="42">
        <v>9.9699398797595187</v>
      </c>
      <c r="F4" s="37"/>
      <c r="G4" s="37"/>
    </row>
    <row r="5" spans="1:8" ht="17.25" thickBot="1">
      <c r="A5" s="44" t="s">
        <v>11</v>
      </c>
      <c r="B5" s="45">
        <f>'[2]ABS DATA 2021-22'!B14</f>
        <v>8130115</v>
      </c>
      <c r="C5" s="46">
        <v>31</v>
      </c>
      <c r="D5" s="43">
        <f>[2]Count!C4</f>
        <v>659</v>
      </c>
      <c r="E5" s="46">
        <v>33.016032064128261</v>
      </c>
      <c r="F5" s="37"/>
      <c r="G5" s="37"/>
      <c r="H5" s="1"/>
    </row>
    <row r="6" spans="1:8" ht="17.25" thickBot="1">
      <c r="A6" s="40" t="s">
        <v>12</v>
      </c>
      <c r="B6" s="41">
        <f>'[2]ABS DATA 2021-22'!H14</f>
        <v>250398</v>
      </c>
      <c r="C6" s="42">
        <v>1</v>
      </c>
      <c r="D6" s="43">
        <f>[2]Count!C5</f>
        <v>56</v>
      </c>
      <c r="E6" s="42">
        <v>2.8056112224448899</v>
      </c>
      <c r="F6" s="37"/>
      <c r="G6" s="37"/>
    </row>
    <row r="7" spans="1:8" ht="17.25" thickBot="1">
      <c r="A7" s="44" t="s">
        <v>13</v>
      </c>
      <c r="B7" s="45">
        <f>'[2]ABS DATA 2021-22'!D14</f>
        <v>5296098</v>
      </c>
      <c r="C7" s="46">
        <v>21</v>
      </c>
      <c r="D7" s="43">
        <f>[2]Count!C6</f>
        <v>277</v>
      </c>
      <c r="E7" s="46">
        <v>13.877755511022045</v>
      </c>
      <c r="F7" s="37"/>
      <c r="G7" s="37"/>
    </row>
    <row r="8" spans="1:8" ht="17.25" thickBot="1">
      <c r="A8" s="40" t="s">
        <v>14</v>
      </c>
      <c r="B8" s="41">
        <f>'[2]ABS DATA 2021-22'!E14</f>
        <v>1815485</v>
      </c>
      <c r="C8" s="42">
        <v>7</v>
      </c>
      <c r="D8" s="43">
        <f>[2]Count!C7</f>
        <v>178</v>
      </c>
      <c r="E8" s="42">
        <v>8.9178356713426865</v>
      </c>
      <c r="F8" s="37"/>
      <c r="G8" s="37"/>
    </row>
    <row r="9" spans="1:8" ht="17.25" thickBot="1">
      <c r="A9" s="44" t="s">
        <v>15</v>
      </c>
      <c r="B9" s="45">
        <f>'[2]ABS DATA 2021-22'!G14</f>
        <v>571165</v>
      </c>
      <c r="C9" s="46">
        <v>2</v>
      </c>
      <c r="D9" s="43">
        <f>[2]Count!C8</f>
        <v>42</v>
      </c>
      <c r="E9" s="46">
        <v>2.1042084168336674</v>
      </c>
      <c r="F9" s="37"/>
      <c r="G9" s="37"/>
    </row>
    <row r="10" spans="1:8" ht="17.25" thickBot="1">
      <c r="A10" s="40" t="s">
        <v>16</v>
      </c>
      <c r="B10" s="41">
        <f>'[2]ABS DATA 2021-22'!C14</f>
        <v>6593314</v>
      </c>
      <c r="C10" s="42">
        <v>25</v>
      </c>
      <c r="D10" s="43">
        <f>[2]Count!C9</f>
        <v>407</v>
      </c>
      <c r="E10" s="42">
        <v>20.390781563126254</v>
      </c>
      <c r="F10" s="37"/>
      <c r="G10" s="37"/>
    </row>
    <row r="11" spans="1:8" ht="17.25" thickBot="1">
      <c r="A11" s="44" t="s">
        <v>17</v>
      </c>
      <c r="B11" s="45">
        <f>'[2]ABS DATA 2021-22'!F14</f>
        <v>2773435</v>
      </c>
      <c r="C11" s="46">
        <v>11</v>
      </c>
      <c r="D11" s="43">
        <f>[2]Count!C10</f>
        <v>178</v>
      </c>
      <c r="E11" s="46">
        <v>8.9178356713426865</v>
      </c>
      <c r="F11" s="37"/>
      <c r="G11" s="37"/>
    </row>
    <row r="12" spans="1:8" ht="17.25" thickBot="1">
      <c r="A12" s="47" t="s">
        <v>25</v>
      </c>
      <c r="B12" s="48">
        <f>SUM(B4:B11)</f>
        <v>25885879</v>
      </c>
      <c r="C12" s="49">
        <f>SUM(C4:C11)</f>
        <v>100</v>
      </c>
      <c r="D12" s="50">
        <f>SUM(D4:D11)</f>
        <v>1996</v>
      </c>
      <c r="E12" s="49">
        <f>SUM(E4:E11)</f>
        <v>100.00000000000001</v>
      </c>
      <c r="F12" s="37"/>
    </row>
    <row r="14" spans="1:8" ht="15">
      <c r="A14" s="51" t="s">
        <v>26</v>
      </c>
    </row>
    <row r="15" spans="1:8" ht="17.100000000000001" customHeight="1">
      <c r="A15" s="51" t="s">
        <v>27</v>
      </c>
    </row>
    <row r="16" spans="1:8" ht="15">
      <c r="E16" s="52"/>
    </row>
    <row r="17" spans="1:5">
      <c r="A17" s="53" t="s">
        <v>28</v>
      </c>
    </row>
    <row r="18" spans="1:5" ht="15">
      <c r="E18" s="52"/>
    </row>
    <row r="19" spans="1:5" ht="15">
      <c r="A19" s="4" t="s">
        <v>29</v>
      </c>
      <c r="E19" s="52"/>
    </row>
    <row r="20" spans="1:5">
      <c r="A20" s="54" t="s">
        <v>30</v>
      </c>
      <c r="B20" s="54"/>
      <c r="C20" s="54"/>
      <c r="D20" s="54"/>
    </row>
    <row r="21" spans="1:5">
      <c r="A21" s="54" t="s">
        <v>31</v>
      </c>
      <c r="B21" s="54"/>
      <c r="C21" s="54"/>
      <c r="D21" s="54"/>
    </row>
  </sheetData>
  <pageMargins left="0.7" right="0.7" top="0.75" bottom="0.75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nance Document" ma:contentTypeID="0x010100B7B479F47583304BA8B631462CC772D70019872F86E2EE114EB3E8161F2B337E45" ma:contentTypeVersion="21" ma:contentTypeDescription="Create a new document." ma:contentTypeScope="" ma:versionID="0a45cc2f6b50e46bb943872a98d342b0">
  <xsd:schema xmlns:xsd="http://www.w3.org/2001/XMLSchema" xmlns:xs="http://www.w3.org/2001/XMLSchema" xmlns:p="http://schemas.microsoft.com/office/2006/metadata/properties" xmlns:ns2="a334ba3b-e131-42d3-95f3-2728f5a41884" xmlns:ns3="6a7e9632-768a-49bf-85ac-c69233ab2a52" xmlns:ns4="bafc251d-e9b4-49f5-b575-b5e93fa5c0c7" targetNamespace="http://schemas.microsoft.com/office/2006/metadata/properties" ma:root="true" ma:fieldsID="d70a539ba778c60ccf8c2d9bb676a4e1" ns2:_="" ns3:_="" ns4:_="">
    <xsd:import namespace="a334ba3b-e131-42d3-95f3-2728f5a41884"/>
    <xsd:import namespace="6a7e9632-768a-49bf-85ac-c69233ab2a52"/>
    <xsd:import namespace="bafc251d-e9b4-49f5-b575-b5e93fa5c0c7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Original_x0020_Date_x0020_Created" minOccurs="0"/>
                <xsd:element ref="ns2:TaxCatchAllLabel" minOccurs="0"/>
                <xsd:element ref="ns2:e0fcb3f570964638902a63147cd98219" minOccurs="0"/>
                <xsd:element ref="ns2:f0888ba7078d4a1bac90b097c1ed0fad" minOccurs="0"/>
                <xsd:element ref="ns2:of934ccb37d6451ba60cdb89c1817167" minOccurs="0"/>
                <xsd:element ref="ns2:TaxKeywordTaxHTField" minOccurs="0"/>
                <xsd:element ref="ns2:lf395e0388bc45bfb8642f07b9d090f4" minOccurs="0"/>
                <xsd:element ref="ns2:TaxCatchAll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ba3b-e131-42d3-95f3-2728f5a41884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ternalName="Security_x0020_Classification">
      <xsd:simpleType>
        <xsd:union memberTypes="dms:Text">
          <xsd:simpleType>
            <xsd:restriction base="dms:Choice">
              <xsd:enumeration value="UNOFFICIAL"/>
              <xsd:enumeration value="OFFICIAL"/>
              <xsd:enumeration value="OFFICIAL:Sensitive"/>
              <xsd:enumeration value="OFFICIAL:Sensitive, Personal-Privacy"/>
              <xsd:enumeration value="OFFICIAL:Sensitive, Legal-Privilege"/>
              <xsd:enumeration value="OFFICIAL:Sensitive, Legislative-Secrecy"/>
              <xsd:enumeration value="OFFICIAL:Sensitive, SH:National-Cabinet"/>
              <xsd:enumeration value="OFFICIAL:Sensitive, SH:National-Cabinet, Personal-Privacy"/>
              <xsd:enumeration value="OFFICIAL:Sensitive, SH:National-Cabinet, Legislative-Secrecy"/>
              <xsd:enumeration value="OFFICIAL:Sensitive, SH:National-Cabinet, Legal-Privilege"/>
              <xsd:enumeration value="PROTECTED"/>
              <xsd:enumeration value="PROTECTED, Legal-Privilege"/>
              <xsd:enumeration value="PROTECTED, Personal-Privacy"/>
              <xsd:enumeration value="PROTECTED, Legislative-Secrecy"/>
              <xsd:enumeration value="PROTECTED SH:CABINET"/>
              <xsd:enumeration value="PROTECTED SH:CABINET, Personal-Privacy"/>
              <xsd:enumeration value="PROTECTED SH:CABINET, Legal-Privilege"/>
              <xsd:enumeration value="PROTECTED SH:CABINET, Legislative-Secrecy"/>
              <xsd:enumeration value="PROTECTED SH:National-Cabinet"/>
              <xsd:enumeration value="PROTECTED SH:National-Cabinet, Personal-Privacy"/>
              <xsd:enumeration value="PROTECTED SH:National-Cabinet, Legal-Privilege"/>
              <xsd:enumeration value="PROTECTED SH:National-Cabinet, Legislative-Secrecy"/>
              <xsd:enumeration value="UNCLASSIFIED"/>
              <xsd:enumeration value="UNCLASSIFIED - Sensitive: Personal"/>
              <xsd:enumeration value="UNCLASSIFIED - Sensitive: Legal"/>
              <xsd:enumeration value="UNCLASSIFIED - Sensitive"/>
              <xsd:enumeration value="For Official Use Only"/>
              <xsd:enumeration value="PROTECTED - Sensitive"/>
              <xsd:enumeration value="PROTECTED - Sensitive: Personal"/>
              <xsd:enumeration value="PROTECTED - Sensitive: Cabinet"/>
              <xsd:enumeration value="PROTECTED - Sensitive: Legal"/>
              <xsd:enumeration value="PROTECTED:CABINET"/>
            </xsd:restriction>
          </xsd:simpleType>
        </xsd:union>
      </xsd:simpleType>
    </xsd:element>
    <xsd:element name="Original_x0020_Date_x0020_Created" ma:index="8" nillable="true" ma:displayName="Original Date Created" ma:default="" ma:format="DateOnly" ma:internalName="Original_x0020_Date_x0020_Created">
      <xsd:simpleType>
        <xsd:restriction base="dms:DateTime"/>
      </xsd:simpleType>
    </xsd:element>
    <xsd:element name="TaxCatchAllLabel" ma:index="9" nillable="true" ma:displayName="Taxonomy Catch All Column1" ma:hidden="true" ma:list="{98df9eee-58d4-4295-8b11-e2e27d409794}" ma:internalName="TaxCatchAllLabel" ma:readOnly="true" ma:showField="CatchAllDataLabel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0fcb3f570964638902a63147cd98219" ma:index="11" nillable="true" ma:taxonomy="true" ma:internalName="e0fcb3f570964638902a63147cd98219" ma:taxonomyFieldName="Organisation_x0020_Unit" ma:displayName="Organisation Unit" ma:default="" ma:fieldId="{e0fcb3f5-7096-4638-902a-63147cd98219}" ma:sspId="c4b2c377-c74f-46b8-b62e-9cefa93d8fc8" ma:termSetId="642ac736-c0d1-48cf-939c-a81b0e8934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0888ba7078d4a1bac90b097c1ed0fad" ma:index="13" nillable="true" ma:taxonomy="true" ma:internalName="f0888ba7078d4a1bac90b097c1ed0fad" ma:taxonomyFieldName="Initiating_x0020_Entity" ma:displayName="Initiating Entity" ma:default="1;#Department of Finance|fd660e8f-8f31-49bd-92a3-d31d4da31afe" ma:fieldId="{f0888ba7-078d-4a1b-ac90-b097c1ed0fad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934ccb37d6451ba60cdb89c1817167" ma:index="15" nillable="true" ma:taxonomy="true" ma:internalName="of934ccb37d6451ba60cdb89c1817167" ma:taxonomyFieldName="About_x0020_Entity" ma:displayName="About Entity" ma:default="1;#Department of Finance|fd660e8f-8f31-49bd-92a3-d31d4da31afe" ma:fieldId="{8f934ccb-37d6-451b-a60c-db89c1817167}" ma:sspId="c4b2c377-c74f-46b8-b62e-9cefa93d8fc8" ma:termSetId="1dd44c57-eb90-49d3-b71d-825941fd721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c4b2c377-c74f-46b8-b62e-9cefa93d8fc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lf395e0388bc45bfb8642f07b9d090f4" ma:index="20" nillable="true" ma:taxonomy="true" ma:internalName="lf395e0388bc45bfb8642f07b9d090f4" ma:taxonomyFieldName="Function_x0020_and_x0020_Activity" ma:displayName="Function and Activity" ma:default="" ma:fieldId="{5f395e03-88bc-45bf-b864-2f07b9d090f4}" ma:sspId="c4b2c377-c74f-46b8-b62e-9cefa93d8fc8" ma:termSetId="d6a09c5b-e950-47cc-8e6b-7e27719f9f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98df9eee-58d4-4295-8b11-e2e27d409794}" ma:internalName="TaxCatchAll" ma:showField="CatchAllData" ma:web="6a7e9632-768a-49bf-85ac-c69233ab2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e9632-768a-49bf-85ac-c69233ab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3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251d-e9b4-49f5-b575-b5e93fa5c0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c4b2c377-c74f-46b8-b62e-9cefa93d8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4b2c377-c74f-46b8-b62e-9cefa93d8fc8" ContentTypeId="0x010100B7B479F47583304BA8B631462CC772D7" PreviousValue="tru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34ba3b-e131-42d3-95f3-2728f5a41884">
      <Value>2</Value>
      <Value>1</Value>
    </TaxCatchAll>
    <TaxKeywordTaxHTField xmlns="a334ba3b-e131-42d3-95f3-2728f5a41884">
      <Terms xmlns="http://schemas.microsoft.com/office/infopath/2007/PartnerControls"/>
    </TaxKeywordTaxHTField>
    <Original_x0020_Date_x0020_Created xmlns="a334ba3b-e131-42d3-95f3-2728f5a41884" xsi:nil="true"/>
    <_dlc_DocId xmlns="6a7e9632-768a-49bf-85ac-c69233ab2a52">FIN33698-2059447877-4562</_dlc_DocId>
    <_dlc_DocIdUrl xmlns="6a7e9632-768a-49bf-85ac-c69233ab2a52">
      <Url>https://financegovau.sharepoint.com/sites/M365_DoF_50033698/_layouts/15/DocIdRedir.aspx?ID=FIN33698-2059447877-4562</Url>
      <Description>FIN33698-2059447877-4562</Description>
    </_dlc_DocIdUrl>
    <of934ccb37d6451ba60cdb89c1817167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of934ccb37d6451ba60cdb89c1817167>
    <Security_x0020_Classification xmlns="a334ba3b-e131-42d3-95f3-2728f5a41884">OFFICIAL</Security_x0020_Classification>
    <e0fcb3f570964638902a63147cd98219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PGPA Communications</TermName>
          <TermId xmlns="http://schemas.microsoft.com/office/infopath/2007/PartnerControls">21ca23e4-4376-4b96-a405-eb60172fd693</TermId>
        </TermInfo>
      </Terms>
    </e0fcb3f570964638902a63147cd98219>
    <lf395e0388bc45bfb8642f07b9d090f4 xmlns="a334ba3b-e131-42d3-95f3-2728f5a41884">
      <Terms xmlns="http://schemas.microsoft.com/office/infopath/2007/PartnerControls"/>
    </lf395e0388bc45bfb8642f07b9d090f4>
    <f0888ba7078d4a1bac90b097c1ed0fad xmlns="a334ba3b-e131-42d3-95f3-2728f5a41884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 of Finance</TermName>
          <TermId xmlns="http://schemas.microsoft.com/office/infopath/2007/PartnerControls">fd660e8f-8f31-49bd-92a3-d31d4da31afe</TermId>
        </TermInfo>
      </Terms>
    </f0888ba7078d4a1bac90b097c1ed0fad>
    <lcf76f155ced4ddcb4097134ff3c332f xmlns="bafc251d-e9b4-49f5-b575-b5e93fa5c0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CA8986-ECC4-4083-BA07-CAFC4D027351}"/>
</file>

<file path=customXml/itemProps2.xml><?xml version="1.0" encoding="utf-8"?>
<ds:datastoreItem xmlns:ds="http://schemas.openxmlformats.org/officeDocument/2006/customXml" ds:itemID="{6E524314-899A-4C72-A91B-E2C85211CD6A}"/>
</file>

<file path=customXml/itemProps3.xml><?xml version="1.0" encoding="utf-8"?>
<ds:datastoreItem xmlns:ds="http://schemas.openxmlformats.org/officeDocument/2006/customXml" ds:itemID="{93DDA2D6-D6C3-44E7-ADE0-B0626C5C0923}"/>
</file>

<file path=customXml/itemProps4.xml><?xml version="1.0" encoding="utf-8"?>
<ds:datastoreItem xmlns:ds="http://schemas.openxmlformats.org/officeDocument/2006/customXml" ds:itemID="{5B7A9648-761A-4DCE-A011-32B1E37D4520}"/>
</file>

<file path=customXml/itemProps5.xml><?xml version="1.0" encoding="utf-8"?>
<ds:datastoreItem xmlns:ds="http://schemas.openxmlformats.org/officeDocument/2006/customXml" ds:itemID="{5105C23E-379B-4872-8CAB-7C62E8F921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Finance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Cox, Anthony</dc:creator>
  <cp:keywords/>
  <dc:description/>
  <cp:lastModifiedBy>Cox, Anthony</cp:lastModifiedBy>
  <cp:revision/>
  <dcterms:created xsi:type="dcterms:W3CDTF">2022-11-01T05:53:17Z</dcterms:created>
  <dcterms:modified xsi:type="dcterms:W3CDTF">2023-01-18T04:45:56Z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0x010100B7B479F47583304BA8B631462CC772D70019872F86E2EE114EB3E8161F2B337E45</vt:lpwstr>
  </property>
  <property fmtid="{D5CDD505-2E9C-101B-9397-08002B2CF9AE}" pid="3" name="TaxKeyword">
    <vt:lpwstr/>
  </property>
  <property fmtid="{D5CDD505-2E9C-101B-9397-08002B2CF9AE}" pid="4" name="AbtEntity">
    <vt:lpwstr>1;#Department of Finance|fd660e8f-8f31-49bd-92a3-d31d4da31afe</vt:lpwstr>
  </property>
  <property fmtid="{D5CDD505-2E9C-101B-9397-08002B2CF9AE}" pid="5" name="OrgUnit">
    <vt:lpwstr>2;#PGPA Communications|21ca23e4-4376-4b96-a405-eb60172fd693</vt:lpwstr>
  </property>
  <property fmtid="{D5CDD505-2E9C-101B-9397-08002B2CF9AE}" pid="6" name="InitiatingEntity">
    <vt:lpwstr>1;#Department of Finance|fd660e8f-8f31-49bd-92a3-d31d4da31afe</vt:lpwstr>
  </property>
  <property fmtid="{D5CDD505-2E9C-101B-9397-08002B2CF9AE}" pid="7" name="Function and Activity">
    <vt:lpwstr/>
  </property>
  <property fmtid="{D5CDD505-2E9C-101B-9397-08002B2CF9AE}" pid="8" name="_dlc_DocIdItemGuid">
    <vt:lpwstr>29b6b5b7-39ea-4c0b-a487-ed1de1f6c3fd</vt:lpwstr>
  </property>
  <property fmtid="{D5CDD505-2E9C-101B-9397-08002B2CF9AE}" pid="9" name="EmReceivedByName">
    <vt:lpwstr/>
  </property>
  <property fmtid="{D5CDD505-2E9C-101B-9397-08002B2CF9AE}" pid="11" name="EmSubject">
    <vt:lpwstr/>
  </property>
  <property fmtid="{D5CDD505-2E9C-101B-9397-08002B2CF9AE}" pid="13" name="EmToAddress">
    <vt:lpwstr/>
  </property>
  <property fmtid="{D5CDD505-2E9C-101B-9397-08002B2CF9AE}" pid="14" name="EmCategory">
    <vt:lpwstr/>
  </property>
  <property fmtid="{D5CDD505-2E9C-101B-9397-08002B2CF9AE}" pid="15" name="EmConversationIndex">
    <vt:lpwstr/>
  </property>
  <property fmtid="{D5CDD505-2E9C-101B-9397-08002B2CF9AE}" pid="16" name="EmBody">
    <vt:lpwstr/>
  </property>
  <property fmtid="{D5CDD505-2E9C-101B-9397-08002B2CF9AE}" pid="17" name="EmHasAttachments">
    <vt:bool>false</vt:bool>
  </property>
  <property fmtid="{D5CDD505-2E9C-101B-9397-08002B2CF9AE}" pid="18" name="EmRetentionPolicyName">
    <vt:lpwstr/>
  </property>
  <property fmtid="{D5CDD505-2E9C-101B-9397-08002B2CF9AE}" pid="19" name="EmReplyRecipientNames">
    <vt:lpwstr/>
  </property>
  <property fmtid="{D5CDD505-2E9C-101B-9397-08002B2CF9AE}" pid="20" name="EmReplyRecipients">
    <vt:lpwstr/>
  </property>
  <property fmtid="{D5CDD505-2E9C-101B-9397-08002B2CF9AE}" pid="21" name="EmCC">
    <vt:lpwstr/>
  </property>
  <property fmtid="{D5CDD505-2E9C-101B-9397-08002B2CF9AE}" pid="22" name="EmFromName">
    <vt:lpwstr/>
  </property>
  <property fmtid="{D5CDD505-2E9C-101B-9397-08002B2CF9AE}" pid="24" name="EmBCCSMTPAddress">
    <vt:lpwstr/>
  </property>
  <property fmtid="{D5CDD505-2E9C-101B-9397-08002B2CF9AE}" pid="25" name="About Entity">
    <vt:lpwstr>1;#Department of Finance|fd660e8f-8f31-49bd-92a3-d31d4da31afe</vt:lpwstr>
  </property>
  <property fmtid="{D5CDD505-2E9C-101B-9397-08002B2CF9AE}" pid="26" name="EmTo">
    <vt:lpwstr/>
  </property>
  <property fmtid="{D5CDD505-2E9C-101B-9397-08002B2CF9AE}" pid="27" name="EmFrom">
    <vt:lpwstr/>
  </property>
  <property fmtid="{D5CDD505-2E9C-101B-9397-08002B2CF9AE}" pid="28" name="EmAttachmentNames">
    <vt:lpwstr/>
  </property>
  <property fmtid="{D5CDD505-2E9C-101B-9397-08002B2CF9AE}" pid="29" name="EmToSMTPAddress">
    <vt:lpwstr/>
  </property>
  <property fmtid="{D5CDD505-2E9C-101B-9397-08002B2CF9AE}" pid="30" name="EmSentOnBehalfOfName">
    <vt:lpwstr/>
  </property>
  <property fmtid="{D5CDD505-2E9C-101B-9397-08002B2CF9AE}" pid="31" name="Initiating Entity">
    <vt:lpwstr>1;#Department of Finance|fd660e8f-8f31-49bd-92a3-d31d4da31afe</vt:lpwstr>
  </property>
  <property fmtid="{D5CDD505-2E9C-101B-9397-08002B2CF9AE}" pid="32" name="EmCCSMTPAddress">
    <vt:lpwstr/>
  </property>
  <property fmtid="{D5CDD505-2E9C-101B-9397-08002B2CF9AE}" pid="33" name="Organisation Unit">
    <vt:lpwstr>2;#PGPA Communications|21ca23e4-4376-4b96-a405-eb60172fd693</vt:lpwstr>
  </property>
  <property fmtid="{D5CDD505-2E9C-101B-9397-08002B2CF9AE}" pid="34" name="EmConversationID">
    <vt:lpwstr/>
  </property>
  <property fmtid="{D5CDD505-2E9C-101B-9397-08002B2CF9AE}" pid="35" name="EmBCC">
    <vt:lpwstr/>
  </property>
  <property fmtid="{D5CDD505-2E9C-101B-9397-08002B2CF9AE}" pid="37" name="EmID">
    <vt:lpwstr/>
  </property>
  <property fmtid="{D5CDD505-2E9C-101B-9397-08002B2CF9AE}" pid="38" name="EmCon">
    <vt:lpwstr/>
  </property>
  <property fmtid="{D5CDD505-2E9C-101B-9397-08002B2CF9AE}" pid="40" name="EmCompanies">
    <vt:lpwstr/>
  </property>
  <property fmtid="{D5CDD505-2E9C-101B-9397-08002B2CF9AE}" pid="41" name="EmFromSMTPAddress">
    <vt:lpwstr/>
  </property>
  <property fmtid="{D5CDD505-2E9C-101B-9397-08002B2CF9AE}" pid="42" name="EmAttachCount">
    <vt:lpwstr/>
  </property>
  <property fmtid="{D5CDD505-2E9C-101B-9397-08002B2CF9AE}" pid="43" name="EmReceivedOnBehalfOfName">
    <vt:lpwstr/>
  </property>
  <property fmtid="{D5CDD505-2E9C-101B-9397-08002B2CF9AE}" pid="45" name="MediaServiceImageTags">
    <vt:lpwstr/>
  </property>
</Properties>
</file>